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gregor.matos\Documents\MIC\Razpisi\MIZŠ-mentorji-2016\Popravljeni dokumenti-po oddaji\"/>
    </mc:Choice>
  </mc:AlternateContent>
  <bookViews>
    <workbookView xWindow="0" yWindow="0" windowWidth="25125" windowHeight="12330" tabRatio="373"/>
  </bookViews>
  <sheets>
    <sheet name="Priloga 16_Finančni načrt " sheetId="2" r:id="rId1"/>
  </sheets>
  <definedNames>
    <definedName name="_xlnm.Print_Area" localSheetId="0">'Priloga 16_Finančni načrt '!$A$1:$AF$64</definedName>
    <definedName name="Z_2CA9C0B6_5EA6_41F4_951F_31BBF6296F55_.wvu.PrintArea" localSheetId="0" hidden="1">'Priloga 16_Finančni načrt '!$A$1:$L$37</definedName>
    <definedName name="Z_2CA9C0B6_5EA6_41F4_951F_31BBF6296F55_.wvu.Rows" localSheetId="0" hidden="1">'Priloga 16_Finančni načrt '!$37:$37,'Priloga 16_Finančni načrt '!#REF!</definedName>
    <definedName name="Z_DF108147_1898_478C_B53F_55270A633B1E_.wvu.PrintArea" localSheetId="0" hidden="1">'Priloga 16_Finančni načrt '!$A$1:$L$37</definedName>
    <definedName name="Z_DF108147_1898_478C_B53F_55270A633B1E_.wvu.Rows" localSheetId="0" hidden="1">'Priloga 16_Finančni načrt '!#REF!,'Priloga 16_Finančni načrt '!$37:$37,'Priloga 16_Finančni načrt '!#REF!</definedName>
  </definedNames>
  <calcPr calcId="162913"/>
</workbook>
</file>

<file path=xl/calcChain.xml><?xml version="1.0" encoding="utf-8"?>
<calcChain xmlns="http://schemas.openxmlformats.org/spreadsheetml/2006/main">
  <c r="E48" i="2" l="1"/>
  <c r="L52" i="2" l="1"/>
  <c r="L51" i="2"/>
  <c r="L50" i="2"/>
  <c r="L49" i="2"/>
  <c r="L33" i="2"/>
  <c r="AD52" i="2" l="1"/>
  <c r="AD51" i="2"/>
  <c r="AD50" i="2"/>
  <c r="AD49" i="2"/>
  <c r="AD48" i="2" s="1"/>
  <c r="AC52" i="2"/>
  <c r="AC51" i="2"/>
  <c r="AC50" i="2"/>
  <c r="AC49" i="2"/>
  <c r="AC48" i="2" s="1"/>
  <c r="AB52" i="2"/>
  <c r="AB51" i="2"/>
  <c r="AB50" i="2"/>
  <c r="AB49" i="2"/>
  <c r="AB48" i="2" s="1"/>
  <c r="P50" i="2"/>
  <c r="P49" i="2"/>
  <c r="P52" i="2"/>
  <c r="P51" i="2"/>
  <c r="P53" i="2" s="1"/>
  <c r="N50" i="2"/>
  <c r="N49" i="2"/>
  <c r="N52" i="2"/>
  <c r="N51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D53" i="2" l="1"/>
  <c r="N48" i="2"/>
  <c r="AC53" i="2"/>
  <c r="P48" i="2"/>
  <c r="N53" i="2"/>
  <c r="AB53" i="2"/>
  <c r="N33" i="2"/>
  <c r="N35" i="2" s="1"/>
  <c r="O33" i="2"/>
  <c r="P33" i="2"/>
  <c r="P35" i="2" s="1"/>
  <c r="Q33" i="2"/>
  <c r="R33" i="2"/>
  <c r="S33" i="2"/>
  <c r="T33" i="2"/>
  <c r="U33" i="2"/>
  <c r="V33" i="2"/>
  <c r="W33" i="2"/>
  <c r="X33" i="2"/>
  <c r="Y33" i="2"/>
  <c r="Z33" i="2"/>
  <c r="AA33" i="2"/>
  <c r="AB33" i="2"/>
  <c r="AB35" i="2" s="1"/>
  <c r="AC33" i="2"/>
  <c r="AC35" i="2" s="1"/>
  <c r="AD33" i="2"/>
  <c r="AD35" i="2" s="1"/>
  <c r="Q35" i="2" l="1"/>
  <c r="Q52" i="2"/>
  <c r="Q51" i="2"/>
  <c r="T35" i="2"/>
  <c r="T49" i="2"/>
  <c r="T50" i="2"/>
  <c r="U35" i="2"/>
  <c r="U49" i="2"/>
  <c r="U50" i="2"/>
  <c r="X35" i="2"/>
  <c r="X49" i="2"/>
  <c r="X50" i="2"/>
  <c r="AA35" i="2"/>
  <c r="AA49" i="2"/>
  <c r="AA50" i="2"/>
  <c r="W35" i="2"/>
  <c r="W49" i="2"/>
  <c r="W50" i="2"/>
  <c r="S35" i="2"/>
  <c r="S51" i="2"/>
  <c r="S52" i="2"/>
  <c r="O35" i="2"/>
  <c r="O50" i="2"/>
  <c r="O49" i="2"/>
  <c r="Y35" i="2"/>
  <c r="Y49" i="2"/>
  <c r="Y50" i="2"/>
  <c r="Z35" i="2"/>
  <c r="Z49" i="2"/>
  <c r="Z50" i="2"/>
  <c r="V35" i="2"/>
  <c r="V49" i="2"/>
  <c r="V50" i="2"/>
  <c r="R35" i="2"/>
  <c r="R52" i="2"/>
  <c r="R51" i="2"/>
  <c r="J20" i="2"/>
  <c r="V48" i="2" l="1"/>
  <c r="V53" i="2"/>
  <c r="S48" i="2"/>
  <c r="S53" i="2"/>
  <c r="AE50" i="2"/>
  <c r="X48" i="2"/>
  <c r="X53" i="2"/>
  <c r="Q48" i="2"/>
  <c r="Q53" i="2"/>
  <c r="U48" i="2"/>
  <c r="U53" i="2"/>
  <c r="Y48" i="2"/>
  <c r="Y53" i="2"/>
  <c r="AA48" i="2"/>
  <c r="AA53" i="2"/>
  <c r="R48" i="2"/>
  <c r="R53" i="2"/>
  <c r="O48" i="2"/>
  <c r="O53" i="2"/>
  <c r="AE49" i="2"/>
  <c r="Z48" i="2"/>
  <c r="Z53" i="2"/>
  <c r="W48" i="2"/>
  <c r="W53" i="2"/>
  <c r="T48" i="2"/>
  <c r="T53" i="2"/>
  <c r="K32" i="2"/>
  <c r="K34" i="2" l="1"/>
  <c r="E28" i="2" l="1"/>
  <c r="E33" i="2"/>
  <c r="L40" i="2"/>
  <c r="M33" i="2"/>
  <c r="F33" i="2"/>
  <c r="G33" i="2"/>
  <c r="H33" i="2"/>
  <c r="I33" i="2"/>
  <c r="J33" i="2"/>
  <c r="M52" i="2" l="1"/>
  <c r="M51" i="2"/>
  <c r="I48" i="2"/>
  <c r="I44" i="2"/>
  <c r="I40" i="2"/>
  <c r="I28" i="2"/>
  <c r="I20" i="2"/>
  <c r="H48" i="2"/>
  <c r="H44" i="2"/>
  <c r="H40" i="2"/>
  <c r="H28" i="2"/>
  <c r="H20" i="2"/>
  <c r="G48" i="2"/>
  <c r="G44" i="2"/>
  <c r="G40" i="2"/>
  <c r="G28" i="2"/>
  <c r="G20" i="2"/>
  <c r="G19" i="2" s="1"/>
  <c r="G35" i="2" s="1"/>
  <c r="E20" i="2"/>
  <c r="F20" i="2"/>
  <c r="F19" i="2" s="1"/>
  <c r="F35" i="2" s="1"/>
  <c r="F28" i="2"/>
  <c r="K28" i="2" s="1"/>
  <c r="E40" i="2"/>
  <c r="F40" i="2"/>
  <c r="E44" i="2"/>
  <c r="F44" i="2"/>
  <c r="F48" i="2"/>
  <c r="J28" i="2"/>
  <c r="J19" i="2" s="1"/>
  <c r="J35" i="2" s="1"/>
  <c r="M35" i="2"/>
  <c r="AE34" i="2"/>
  <c r="K30" i="2"/>
  <c r="L30" i="2" s="1"/>
  <c r="AE30" i="2" s="1"/>
  <c r="K31" i="2"/>
  <c r="L31" i="2" s="1"/>
  <c r="AE31" i="2" s="1"/>
  <c r="K29" i="2"/>
  <c r="L29" i="2" s="1"/>
  <c r="K25" i="2"/>
  <c r="L25" i="2" s="1"/>
  <c r="AE25" i="2" s="1"/>
  <c r="K21" i="2"/>
  <c r="L21" i="2" s="1"/>
  <c r="K22" i="2"/>
  <c r="L22" i="2" s="1"/>
  <c r="AE22" i="2" s="1"/>
  <c r="K23" i="2"/>
  <c r="L23" i="2" s="1"/>
  <c r="AE23" i="2" s="1"/>
  <c r="K24" i="2"/>
  <c r="L24" i="2" s="1"/>
  <c r="AE24" i="2" s="1"/>
  <c r="K26" i="2"/>
  <c r="L26" i="2" s="1"/>
  <c r="AE26" i="2" s="1"/>
  <c r="K27" i="2"/>
  <c r="L27" i="2" s="1"/>
  <c r="AE27" i="2" s="1"/>
  <c r="J48" i="2"/>
  <c r="K48" i="2" s="1"/>
  <c r="M48" i="2"/>
  <c r="M44" i="2"/>
  <c r="L44" i="2"/>
  <c r="J44" i="2"/>
  <c r="M40" i="2"/>
  <c r="J40" i="2"/>
  <c r="K20" i="2" l="1"/>
  <c r="E19" i="2"/>
  <c r="E35" i="2" s="1"/>
  <c r="L28" i="2"/>
  <c r="L20" i="2"/>
  <c r="AE20" i="2" s="1"/>
  <c r="L32" i="2"/>
  <c r="AE32" i="2" s="1"/>
  <c r="AE21" i="2"/>
  <c r="AE29" i="2"/>
  <c r="H19" i="2"/>
  <c r="H35" i="2" s="1"/>
  <c r="I19" i="2"/>
  <c r="I35" i="2" s="1"/>
  <c r="AE40" i="2"/>
  <c r="AE44" i="2"/>
  <c r="F53" i="2"/>
  <c r="G53" i="2"/>
  <c r="H53" i="2"/>
  <c r="M53" i="2"/>
  <c r="J53" i="2"/>
  <c r="AE28" i="2"/>
  <c r="K44" i="2"/>
  <c r="I53" i="2"/>
  <c r="E53" i="2"/>
  <c r="K40" i="2"/>
  <c r="K33" i="2"/>
  <c r="K35" i="2" l="1"/>
  <c r="AE33" i="2"/>
  <c r="AE52" i="2"/>
  <c r="L19" i="2"/>
  <c r="K19" i="2"/>
  <c r="K53" i="2"/>
  <c r="AE19" i="2" l="1"/>
  <c r="L35" i="2"/>
  <c r="AE35" i="2" s="1"/>
  <c r="AE51" i="2"/>
  <c r="L48" i="2"/>
  <c r="AE48" i="2" l="1"/>
  <c r="AE53" i="2" s="1"/>
  <c r="L53" i="2"/>
</calcChain>
</file>

<file path=xl/comments1.xml><?xml version="1.0" encoding="utf-8"?>
<comments xmlns="http://schemas.openxmlformats.org/spreadsheetml/2006/main">
  <authors>
    <author>Marinka Novak</author>
  </authors>
  <commentList>
    <comment ref="AE1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</t>
        </r>
        <r>
          <rPr>
            <sz val="9"/>
            <color indexed="81"/>
            <rFont val="Tahoma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sharedStrings.xml><?xml version="1.0" encoding="utf-8"?>
<sst xmlns="http://schemas.openxmlformats.org/spreadsheetml/2006/main" count="101" uniqueCount="99">
  <si>
    <t>Naziv projekta:</t>
  </si>
  <si>
    <t>Skupaj</t>
  </si>
  <si>
    <t>Zasebno posojilo</t>
  </si>
  <si>
    <t>Prihodki projekta</t>
  </si>
  <si>
    <t>Drugo</t>
  </si>
  <si>
    <t>Sofinanciranje EU (drugi programi EU)</t>
  </si>
  <si>
    <t>Drugi mednarodni javni viri</t>
  </si>
  <si>
    <t>Drugi nacionalni javni viri</t>
  </si>
  <si>
    <t>Skupaj v EUR</t>
  </si>
  <si>
    <t>Opomba:</t>
  </si>
  <si>
    <t>Žig:</t>
  </si>
  <si>
    <t xml:space="preserve">Podpis: </t>
  </si>
  <si>
    <t>I. NAČRTOVANI STROŠKI UPRAVIČENCA OZ. PARTNERJA (od 1.1. do 31.12.)</t>
  </si>
  <si>
    <t>Zasebni viri za kritje stroškov</t>
  </si>
  <si>
    <t>Drugi javni viri za kritje stroškov</t>
  </si>
  <si>
    <t xml:space="preserve">II. VIRI IN DINAMIKA FINANCIRANJA </t>
  </si>
  <si>
    <t>Viri skupaj</t>
  </si>
  <si>
    <t>1. Vpisujte samo v zelene celice. Vrednosti v ostalih celicah se izračunavajo samodejno.</t>
  </si>
  <si>
    <t>Stroški plač in druga povračila stroškov dela zaposlenih na operaciji</t>
  </si>
  <si>
    <t>Prispevki delodajalcev za socialno varnost</t>
  </si>
  <si>
    <t>Stroški za službena potovanja</t>
  </si>
  <si>
    <t xml:space="preserve">Sofinanciranje ministrstva </t>
  </si>
  <si>
    <t>2. Letne vrednosti "Sofinanciranje ministrstva" v tabeli II. se praviloma razlikujejo od letnih vrednosti v tabeli I.</t>
  </si>
  <si>
    <t>Stroški storitev zunanjih izvajalcev (pogodba o opravljanju storitev)</t>
  </si>
  <si>
    <t>Stroški storitev zunanjih izvajalcev (podjemna pogodba)</t>
  </si>
  <si>
    <t>Stroški storitev zunanjih izvajalcev (avtorska pogodba)</t>
  </si>
  <si>
    <t>Stroški storitev zunanjih izvajalcev (študentsko delo)</t>
  </si>
  <si>
    <t>S podpisom spodaj potrjujemo, da so vsi podatki na tem obrazcu točni in pravilni.</t>
  </si>
  <si>
    <t>Vzhod - delež EU (80 %)</t>
  </si>
  <si>
    <t>Vzhod - nacionalni delež (20 %)</t>
  </si>
  <si>
    <t>Zahod - delež EU (80 %)</t>
  </si>
  <si>
    <t>Zahod - nacionalni delež (20 %)</t>
  </si>
  <si>
    <t>Prijavitelj</t>
  </si>
  <si>
    <t>1.</t>
  </si>
  <si>
    <t>UPRAVLJANJE</t>
  </si>
  <si>
    <t>1.1.</t>
  </si>
  <si>
    <t>1.2.</t>
  </si>
  <si>
    <t>2.</t>
  </si>
  <si>
    <t>IZVAJANJE</t>
  </si>
  <si>
    <t>Stroški za izvedbo zaključne konference</t>
  </si>
  <si>
    <t>Stroški brezalkoholnih pijač in prigrizkov na seminarjih oz. usposabljanjih</t>
  </si>
  <si>
    <t>1.1.3</t>
  </si>
  <si>
    <t>1.1.4</t>
  </si>
  <si>
    <t>1.1.5</t>
  </si>
  <si>
    <t>1.1.6</t>
  </si>
  <si>
    <t>1.1.7</t>
  </si>
  <si>
    <t>1.1.8</t>
  </si>
  <si>
    <t>1.1.9</t>
  </si>
  <si>
    <t>Zap.št.</t>
  </si>
  <si>
    <t>Odgovorna oseba prijavitelja:</t>
  </si>
  <si>
    <t>Prijavitelj:</t>
  </si>
  <si>
    <t>Šifra iz inf. sistema</t>
  </si>
  <si>
    <t>Vodenje, koordinacija in administracija</t>
  </si>
  <si>
    <t>1.3.</t>
  </si>
  <si>
    <t>1.2.1</t>
  </si>
  <si>
    <t>1.2.2</t>
  </si>
  <si>
    <t>1.2.3</t>
  </si>
  <si>
    <t>Informiranje in komuniciranje</t>
  </si>
  <si>
    <t>Drugi stroški informiranja in komuniciranja (kot npr. stroški organizacije in izvedbe konferenc, seminarjev, simpozijev; stroški izdelave in nadgradnje spletnih strani...)</t>
  </si>
  <si>
    <t>Skupaj po letih</t>
  </si>
  <si>
    <t>Skupaj (prijavitelj in partnerji)</t>
  </si>
  <si>
    <t>2.16</t>
  </si>
  <si>
    <t>Leto
2016</t>
  </si>
  <si>
    <t xml:space="preserve">Leto
2017 </t>
  </si>
  <si>
    <t xml:space="preserve">Leto
2018 </t>
  </si>
  <si>
    <t>Leto 
2019</t>
  </si>
  <si>
    <t>Leto 
2020</t>
  </si>
  <si>
    <t>Leto 
2021</t>
  </si>
  <si>
    <t>2.5.3 FINANČNI  NAČRT</t>
  </si>
  <si>
    <t>Leto 2016</t>
  </si>
  <si>
    <t>Leto 2018</t>
  </si>
  <si>
    <t>Leto 2017</t>
  </si>
  <si>
    <t>Leto 2019</t>
  </si>
  <si>
    <t>Leto 2020</t>
  </si>
  <si>
    <t>Leto 2021</t>
  </si>
  <si>
    <r>
      <t>Standardni strošek na enoto</t>
    </r>
    <r>
      <rPr>
        <sz val="12"/>
        <rFont val="Arial"/>
        <family val="2"/>
        <charset val="238"/>
      </rPr>
      <t xml:space="preserve">
(strošek izvedbe programa na udeleženca)</t>
    </r>
  </si>
  <si>
    <t>Pavšalno financiranje v višini 15 % neposrednih stroškov osebja</t>
  </si>
  <si>
    <t>Ižanska cesta 10, 1000 Ljubljana</t>
  </si>
  <si>
    <t>Biotehniški izobraževalni center Ljubljana</t>
  </si>
  <si>
    <t>Ime in priimek: mag. Jasna Kržin Stepišnik</t>
  </si>
  <si>
    <t>SŠGT Maribor</t>
  </si>
  <si>
    <t>ŠC Ptuj</t>
  </si>
  <si>
    <t>ŠC Slovenske Konjice-Zreče</t>
  </si>
  <si>
    <t>ŠC Slovenj Gradec</t>
  </si>
  <si>
    <t>ŠC Šentjur</t>
  </si>
  <si>
    <t>ŠHVU Celje</t>
  </si>
  <si>
    <t>SŠGT Celje</t>
  </si>
  <si>
    <t>Srednja šola Zagorje</t>
  </si>
  <si>
    <t>SGLŠ Postojna</t>
  </si>
  <si>
    <t>GRM Novo mesto</t>
  </si>
  <si>
    <t>BC Naklo</t>
  </si>
  <si>
    <t>SŠGT v Ljubljani</t>
  </si>
  <si>
    <t>IC Piramida Maribor</t>
  </si>
  <si>
    <t>Srednja šola Izola</t>
  </si>
  <si>
    <t>Srednja šola Jesenice</t>
  </si>
  <si>
    <t>Obrtno podjetniška zbornica Slovenije</t>
  </si>
  <si>
    <t>Gospodarska zbornica Slovenije</t>
  </si>
  <si>
    <t>VSŠKV Ljubljana</t>
  </si>
  <si>
    <t>Datum: 22. 8.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</si>
</sst>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_S_I_T"/>
  </numFmts>
  <fonts count="13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165" fontId="3" fillId="2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 applyProtection="1">
      <alignment wrapText="1"/>
      <protection hidden="1"/>
    </xf>
    <xf numFmtId="165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 applyProtection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>
      <alignment wrapText="1"/>
    </xf>
    <xf numFmtId="165" fontId="3" fillId="2" borderId="1" xfId="0" applyNumberFormat="1" applyFont="1" applyFill="1" applyBorder="1" applyAlignment="1" applyProtection="1">
      <alignment horizontal="center" wrapText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65" fontId="3" fillId="0" borderId="2" xfId="0" applyNumberFormat="1" applyFont="1" applyBorder="1" applyAlignment="1" applyProtection="1">
      <alignment wrapText="1"/>
      <protection hidden="1"/>
    </xf>
    <xf numFmtId="165" fontId="3" fillId="0" borderId="1" xfId="0" applyNumberFormat="1" applyFont="1" applyFill="1" applyBorder="1" applyAlignment="1" applyProtection="1">
      <alignment horizontal="right" wrapText="1"/>
      <protection hidden="1"/>
    </xf>
    <xf numFmtId="165" fontId="4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/>
    <xf numFmtId="165" fontId="3" fillId="0" borderId="0" xfId="0" applyNumberFormat="1" applyFont="1" applyBorder="1" applyAlignment="1" applyProtection="1">
      <alignment wrapText="1"/>
      <protection hidden="1"/>
    </xf>
    <xf numFmtId="165" fontId="4" fillId="0" borderId="3" xfId="0" applyNumberFormat="1" applyFont="1" applyFill="1" applyBorder="1" applyAlignment="1">
      <alignment wrapText="1"/>
    </xf>
    <xf numFmtId="165" fontId="3" fillId="2" borderId="4" xfId="0" applyNumberFormat="1" applyFont="1" applyFill="1" applyBorder="1" applyAlignment="1">
      <alignment wrapText="1"/>
    </xf>
    <xf numFmtId="165" fontId="3" fillId="0" borderId="5" xfId="0" applyNumberFormat="1" applyFont="1" applyFill="1" applyBorder="1" applyAlignment="1" applyProtection="1">
      <alignment horizontal="right" wrapText="1"/>
      <protection hidden="1"/>
    </xf>
    <xf numFmtId="165" fontId="3" fillId="0" borderId="6" xfId="0" applyNumberFormat="1" applyFont="1" applyBorder="1" applyAlignment="1">
      <alignment wrapText="1"/>
    </xf>
    <xf numFmtId="165" fontId="4" fillId="3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>
      <alignment wrapText="1"/>
    </xf>
    <xf numFmtId="2" fontId="7" fillId="0" borderId="7" xfId="0" applyNumberFormat="1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1" fontId="3" fillId="2" borderId="4" xfId="0" applyNumberFormat="1" applyFont="1" applyFill="1" applyBorder="1" applyAlignment="1" applyProtection="1">
      <alignment horizontal="center" wrapText="1"/>
    </xf>
    <xf numFmtId="1" fontId="3" fillId="2" borderId="5" xfId="0" applyNumberFormat="1" applyFont="1" applyFill="1" applyBorder="1" applyAlignment="1" applyProtection="1">
      <alignment horizontal="center" wrapText="1"/>
    </xf>
    <xf numFmtId="4" fontId="3" fillId="2" borderId="5" xfId="0" applyNumberFormat="1" applyFont="1" applyFill="1" applyBorder="1" applyAlignment="1" applyProtection="1">
      <alignment horizontal="center" wrapText="1"/>
    </xf>
    <xf numFmtId="0" fontId="3" fillId="4" borderId="6" xfId="0" applyFont="1" applyFill="1" applyBorder="1" applyAlignment="1">
      <alignment wrapText="1"/>
    </xf>
    <xf numFmtId="2" fontId="10" fillId="4" borderId="6" xfId="0" applyNumberFormat="1" applyFont="1" applyFill="1" applyBorder="1" applyAlignment="1">
      <alignment wrapText="1"/>
    </xf>
    <xf numFmtId="4" fontId="3" fillId="4" borderId="6" xfId="0" applyNumberFormat="1" applyFont="1" applyFill="1" applyBorder="1" applyAlignment="1" applyProtection="1">
      <alignment horizontal="center" wrapText="1"/>
    </xf>
    <xf numFmtId="14" fontId="4" fillId="0" borderId="8" xfId="0" applyNumberFormat="1" applyFont="1" applyFill="1" applyBorder="1" applyAlignment="1">
      <alignment wrapText="1"/>
    </xf>
    <xf numFmtId="14" fontId="6" fillId="0" borderId="8" xfId="0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3" fillId="4" borderId="6" xfId="0" applyNumberFormat="1" applyFont="1" applyFill="1" applyBorder="1" applyAlignment="1" applyProtection="1">
      <alignment horizontal="right" wrapText="1"/>
    </xf>
    <xf numFmtId="4" fontId="3" fillId="4" borderId="9" xfId="0" applyNumberFormat="1" applyFont="1" applyFill="1" applyBorder="1" applyAlignment="1" applyProtection="1">
      <alignment horizontal="right" wrapText="1"/>
    </xf>
    <xf numFmtId="4" fontId="3" fillId="4" borderId="10" xfId="0" applyNumberFormat="1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4" fontId="4" fillId="0" borderId="1" xfId="0" applyNumberFormat="1" applyFont="1" applyFill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wrapText="1"/>
      <protection hidden="1"/>
    </xf>
    <xf numFmtId="4" fontId="4" fillId="0" borderId="1" xfId="0" applyNumberFormat="1" applyFont="1" applyFill="1" applyBorder="1" applyAlignment="1" applyProtection="1">
      <alignment wrapText="1"/>
      <protection hidden="1"/>
    </xf>
    <xf numFmtId="4" fontId="4" fillId="3" borderId="8" xfId="0" applyNumberFormat="1" applyFont="1" applyFill="1" applyBorder="1" applyAlignment="1" applyProtection="1">
      <alignment horizontal="right" wrapText="1"/>
      <protection hidden="1"/>
    </xf>
    <xf numFmtId="4" fontId="4" fillId="0" borderId="8" xfId="0" applyNumberFormat="1" applyFont="1" applyFill="1" applyBorder="1" applyAlignment="1" applyProtection="1">
      <alignment horizontal="right" wrapText="1"/>
      <protection hidden="1"/>
    </xf>
    <xf numFmtId="4" fontId="4" fillId="3" borderId="8" xfId="0" applyNumberFormat="1" applyFont="1" applyFill="1" applyBorder="1" applyAlignment="1" applyProtection="1">
      <alignment wrapText="1"/>
      <protection hidden="1"/>
    </xf>
    <xf numFmtId="4" fontId="4" fillId="0" borderId="8" xfId="0" applyNumberFormat="1" applyFont="1" applyFill="1" applyBorder="1" applyAlignment="1" applyProtection="1">
      <alignment wrapText="1"/>
      <protection hidden="1"/>
    </xf>
    <xf numFmtId="4" fontId="3" fillId="2" borderId="1" xfId="0" applyNumberFormat="1" applyFont="1" applyFill="1" applyBorder="1" applyAlignment="1" applyProtection="1">
      <alignment horizontal="right" wrapText="1"/>
      <protection hidden="1"/>
    </xf>
    <xf numFmtId="4" fontId="3" fillId="2" borderId="1" xfId="0" applyNumberFormat="1" applyFont="1" applyFill="1" applyBorder="1" applyAlignment="1" applyProtection="1">
      <alignment wrapText="1"/>
      <protection hidden="1"/>
    </xf>
    <xf numFmtId="0" fontId="4" fillId="5" borderId="0" xfId="0" applyFont="1" applyFill="1" applyBorder="1" applyAlignment="1"/>
    <xf numFmtId="0" fontId="3" fillId="6" borderId="10" xfId="0" applyFont="1" applyFill="1" applyBorder="1" applyAlignment="1">
      <alignment wrapText="1"/>
    </xf>
    <xf numFmtId="4" fontId="3" fillId="6" borderId="6" xfId="0" applyNumberFormat="1" applyFont="1" applyFill="1" applyBorder="1" applyAlignment="1" applyProtection="1">
      <alignment horizontal="right" wrapText="1"/>
    </xf>
    <xf numFmtId="4" fontId="3" fillId="6" borderId="10" xfId="0" applyNumberFormat="1" applyFont="1" applyFill="1" applyBorder="1" applyAlignment="1" applyProtection="1">
      <alignment horizontal="right" wrapText="1"/>
    </xf>
    <xf numFmtId="4" fontId="3" fillId="6" borderId="6" xfId="0" applyNumberFormat="1" applyFont="1" applyFill="1" applyBorder="1" applyAlignment="1" applyProtection="1">
      <alignment horizontal="center" wrapText="1"/>
    </xf>
    <xf numFmtId="4" fontId="3" fillId="6" borderId="10" xfId="0" applyNumberFormat="1" applyFont="1" applyFill="1" applyBorder="1" applyAlignment="1" applyProtection="1">
      <alignment horizontal="center" wrapText="1"/>
    </xf>
    <xf numFmtId="2" fontId="3" fillId="6" borderId="6" xfId="0" applyNumberFormat="1" applyFont="1" applyFill="1" applyBorder="1" applyAlignment="1">
      <alignment wrapText="1"/>
    </xf>
    <xf numFmtId="165" fontId="4" fillId="5" borderId="0" xfId="0" applyNumberFormat="1" applyFont="1" applyFill="1" applyBorder="1" applyAlignment="1"/>
    <xf numFmtId="49" fontId="10" fillId="4" borderId="6" xfId="0" applyNumberFormat="1" applyFont="1" applyFill="1" applyBorder="1" applyAlignment="1">
      <alignment wrapText="1"/>
    </xf>
    <xf numFmtId="4" fontId="3" fillId="7" borderId="11" xfId="0" applyNumberFormat="1" applyFont="1" applyFill="1" applyBorder="1" applyAlignment="1" applyProtection="1">
      <alignment horizontal="center" wrapText="1"/>
    </xf>
    <xf numFmtId="4" fontId="3" fillId="7" borderId="6" xfId="0" applyNumberFormat="1" applyFont="1" applyFill="1" applyBorder="1" applyAlignment="1" applyProtection="1">
      <alignment horizontal="center" wrapText="1"/>
    </xf>
    <xf numFmtId="4" fontId="4" fillId="7" borderId="1" xfId="0" applyNumberFormat="1" applyFont="1" applyFill="1" applyBorder="1" applyAlignment="1" applyProtection="1">
      <alignment wrapText="1"/>
      <protection hidden="1"/>
    </xf>
    <xf numFmtId="4" fontId="4" fillId="7" borderId="8" xfId="0" applyNumberFormat="1" applyFont="1" applyFill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>
      <alignment wrapText="1"/>
    </xf>
    <xf numFmtId="165" fontId="3" fillId="2" borderId="0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0" xfId="0" applyNumberFormat="1" applyFont="1" applyFill="1" applyBorder="1" applyAlignment="1" applyProtection="1">
      <alignment horizontal="right" wrapText="1"/>
      <protection hidden="1"/>
    </xf>
    <xf numFmtId="4" fontId="3" fillId="2" borderId="0" xfId="0" applyNumberFormat="1" applyFont="1" applyFill="1" applyBorder="1" applyAlignment="1" applyProtection="1">
      <alignment wrapText="1"/>
      <protection hidden="1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44" fontId="11" fillId="0" borderId="0" xfId="0" applyNumberFormat="1" applyFont="1" applyBorder="1"/>
    <xf numFmtId="44" fontId="11" fillId="0" borderId="0" xfId="0" applyNumberFormat="1" applyFont="1" applyBorder="1" applyAlignment="1">
      <alignment horizontal="right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</cellXfs>
  <cellStyles count="2">
    <cellStyle name="Euro" xfId="1"/>
    <cellStyle name="Navadno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2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10</xdr:col>
      <xdr:colOff>304800</xdr:colOff>
      <xdr:row>0</xdr:row>
      <xdr:rowOff>0</xdr:rowOff>
    </xdr:to>
    <xdr:pic>
      <xdr:nvPicPr>
        <xdr:cNvPr id="22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0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1</xdr:row>
      <xdr:rowOff>95250</xdr:rowOff>
    </xdr:from>
    <xdr:to>
      <xdr:col>3</xdr:col>
      <xdr:colOff>3190875</xdr:colOff>
      <xdr:row>4</xdr:row>
      <xdr:rowOff>104775</xdr:rowOff>
    </xdr:to>
    <xdr:pic>
      <xdr:nvPicPr>
        <xdr:cNvPr id="2204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95275"/>
          <a:ext cx="3762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382671</xdr:colOff>
      <xdr:row>0</xdr:row>
      <xdr:rowOff>0</xdr:rowOff>
    </xdr:from>
    <xdr:to>
      <xdr:col>10</xdr:col>
      <xdr:colOff>952501</xdr:colOff>
      <xdr:row>7</xdr:row>
      <xdr:rowOff>148168</xdr:rowOff>
    </xdr:to>
    <xdr:pic>
      <xdr:nvPicPr>
        <xdr:cNvPr id="2205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754" y="0"/>
          <a:ext cx="4506830" cy="155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4011084</xdr:colOff>
      <xdr:row>1</xdr:row>
      <xdr:rowOff>1</xdr:rowOff>
    </xdr:from>
    <xdr:to>
      <xdr:col>6</xdr:col>
      <xdr:colOff>243417</xdr:colOff>
      <xdr:row>5</xdr:row>
      <xdr:rowOff>99989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67" y="201084"/>
          <a:ext cx="2709333" cy="904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65"/>
  <sheetViews>
    <sheetView showGridLines="0" tabSelected="1" view="pageBreakPreview" topLeftCell="D37" zoomScaleNormal="100" zoomScaleSheetLayoutView="100" workbookViewId="0">
      <selection activeCell="J58" sqref="J58"/>
    </sheetView>
  </sheetViews>
  <sheetFormatPr defaultColWidth="11.42578125" defaultRowHeight="15" x14ac:dyDescent="0.2"/>
  <cols>
    <col min="1" max="1" width="1.7109375" style="3" customWidth="1"/>
    <col min="2" max="2" width="9.28515625" style="3" customWidth="1"/>
    <col min="3" max="3" width="11" style="3" customWidth="1"/>
    <col min="4" max="4" width="68.28515625" style="10" customWidth="1"/>
    <col min="5" max="5" width="13.85546875" style="3" bestFit="1" customWidth="1"/>
    <col min="6" max="9" width="15.140625" style="3" bestFit="1" customWidth="1"/>
    <col min="10" max="10" width="13.85546875" style="3" bestFit="1" customWidth="1"/>
    <col min="11" max="11" width="15.140625" style="3" bestFit="1" customWidth="1"/>
    <col min="12" max="12" width="14.7109375" style="8" customWidth="1"/>
    <col min="13" max="13" width="14.28515625" style="3" customWidth="1"/>
    <col min="14" max="14" width="13.85546875" style="3" bestFit="1" customWidth="1"/>
    <col min="15" max="15" width="14.28515625" style="3" customWidth="1"/>
    <col min="16" max="22" width="13.85546875" style="3" bestFit="1" customWidth="1"/>
    <col min="23" max="23" width="12.5703125" style="3" customWidth="1"/>
    <col min="24" max="25" width="13.85546875" style="3" bestFit="1" customWidth="1"/>
    <col min="26" max="26" width="13.85546875" style="3" customWidth="1"/>
    <col min="27" max="27" width="12.5703125" style="3" customWidth="1"/>
    <col min="28" max="28" width="13.85546875" style="3" bestFit="1" customWidth="1"/>
    <col min="29" max="29" width="15.140625" style="3" customWidth="1"/>
    <col min="30" max="30" width="13.85546875" style="3" customWidth="1"/>
    <col min="31" max="31" width="14.85546875" style="3" customWidth="1"/>
    <col min="32" max="16384" width="11.42578125" style="3"/>
  </cols>
  <sheetData>
    <row r="1" spans="3:12" ht="15.75" x14ac:dyDescent="0.25">
      <c r="C1" s="13"/>
      <c r="D1" s="11"/>
      <c r="E1" s="11"/>
      <c r="F1" s="11"/>
      <c r="G1" s="11"/>
      <c r="H1" s="11"/>
      <c r="I1" s="11"/>
      <c r="J1" s="11"/>
      <c r="K1" s="10"/>
      <c r="L1" s="2"/>
    </row>
    <row r="2" spans="3:12" ht="15.75" x14ac:dyDescent="0.25">
      <c r="C2" s="13"/>
      <c r="D2" s="11"/>
      <c r="E2" s="11"/>
      <c r="F2" s="11"/>
      <c r="G2" s="11"/>
      <c r="H2" s="11"/>
      <c r="I2" s="11"/>
      <c r="J2" s="11"/>
      <c r="K2" s="10"/>
      <c r="L2" s="2"/>
    </row>
    <row r="3" spans="3:12" ht="15.75" x14ac:dyDescent="0.25">
      <c r="C3" s="13"/>
      <c r="D3" s="11"/>
      <c r="E3" s="11"/>
      <c r="F3" s="11"/>
      <c r="G3" s="11"/>
      <c r="H3" s="11"/>
      <c r="I3" s="11"/>
      <c r="J3" s="11"/>
      <c r="K3" s="10"/>
      <c r="L3" s="2"/>
    </row>
    <row r="4" spans="3:12" ht="15.75" x14ac:dyDescent="0.25">
      <c r="C4" s="13"/>
      <c r="D4" s="11"/>
      <c r="E4" s="11"/>
      <c r="F4" s="11"/>
      <c r="G4"/>
      <c r="H4"/>
      <c r="I4"/>
      <c r="J4"/>
      <c r="K4" s="10"/>
      <c r="L4" s="2"/>
    </row>
    <row r="5" spans="3:12" ht="15.75" x14ac:dyDescent="0.25">
      <c r="C5" s="13"/>
      <c r="D5" s="11"/>
      <c r="E5" s="11"/>
      <c r="F5" s="11"/>
      <c r="G5" s="11"/>
      <c r="H5" s="11"/>
      <c r="I5" s="11"/>
      <c r="J5" s="11"/>
      <c r="K5" s="10"/>
      <c r="L5" s="2"/>
    </row>
    <row r="6" spans="3:12" ht="15.75" x14ac:dyDescent="0.25">
      <c r="C6" s="13"/>
      <c r="D6" s="11"/>
      <c r="E6" s="11"/>
      <c r="F6" s="11"/>
      <c r="G6" s="11"/>
      <c r="H6" s="11"/>
      <c r="I6" s="11"/>
      <c r="J6" s="11"/>
      <c r="K6" s="10"/>
      <c r="L6" s="2"/>
    </row>
    <row r="7" spans="3:12" ht="15.75" x14ac:dyDescent="0.25">
      <c r="C7" s="13"/>
      <c r="D7" s="11"/>
      <c r="E7" s="11"/>
      <c r="F7" s="11"/>
      <c r="G7" s="11"/>
      <c r="H7" s="11"/>
      <c r="I7" s="11"/>
      <c r="J7" s="11"/>
      <c r="K7" s="10"/>
      <c r="L7" s="2"/>
    </row>
    <row r="8" spans="3:12" ht="15.75" x14ac:dyDescent="0.25">
      <c r="C8" s="13"/>
      <c r="D8" s="11"/>
      <c r="E8" s="11"/>
      <c r="F8" s="11"/>
      <c r="G8" s="11"/>
      <c r="H8" s="11"/>
      <c r="I8" s="11"/>
      <c r="J8" s="11"/>
      <c r="K8" s="10"/>
      <c r="L8" s="2"/>
    </row>
    <row r="9" spans="3:12" ht="23.25" x14ac:dyDescent="0.35">
      <c r="C9" s="13"/>
      <c r="D9" s="26" t="s">
        <v>68</v>
      </c>
      <c r="F9" s="63"/>
      <c r="K9" s="10"/>
      <c r="L9" s="2"/>
    </row>
    <row r="10" spans="3:12" ht="15.75" x14ac:dyDescent="0.25">
      <c r="C10" s="13"/>
      <c r="D10" s="11"/>
      <c r="K10" s="10"/>
      <c r="L10" s="2"/>
    </row>
    <row r="11" spans="3:12" ht="19.5" customHeight="1" x14ac:dyDescent="0.25">
      <c r="C11" s="14"/>
      <c r="D11" s="15" t="s">
        <v>50</v>
      </c>
      <c r="E11" s="16"/>
      <c r="F11" s="16"/>
      <c r="G11" s="16"/>
      <c r="H11" s="16"/>
      <c r="I11" s="16"/>
      <c r="J11" s="16"/>
      <c r="K11" s="16"/>
      <c r="L11" s="4"/>
    </row>
    <row r="12" spans="3:12" ht="22.5" customHeight="1" x14ac:dyDescent="0.25">
      <c r="C12" s="14"/>
      <c r="D12" s="85" t="s">
        <v>78</v>
      </c>
      <c r="E12" s="85"/>
      <c r="F12" s="17"/>
      <c r="G12" s="17"/>
      <c r="H12" s="17"/>
      <c r="I12" s="17"/>
      <c r="J12" s="17"/>
    </row>
    <row r="13" spans="3:12" ht="24" customHeight="1" x14ac:dyDescent="0.25">
      <c r="C13" s="14"/>
      <c r="D13" s="18" t="s">
        <v>0</v>
      </c>
      <c r="F13" s="17"/>
      <c r="G13" s="17"/>
      <c r="H13" s="17"/>
      <c r="I13" s="17"/>
      <c r="J13" s="17"/>
    </row>
    <row r="14" spans="3:12" ht="24" customHeight="1" x14ac:dyDescent="0.25">
      <c r="C14" s="1"/>
      <c r="D14" s="86" t="s">
        <v>77</v>
      </c>
      <c r="E14" s="86"/>
      <c r="F14" s="13"/>
      <c r="G14" s="13"/>
      <c r="H14" s="13"/>
      <c r="I14" s="13"/>
      <c r="J14" s="13"/>
      <c r="K14" s="13"/>
      <c r="L14" s="15"/>
    </row>
    <row r="15" spans="3:12" ht="18.75" customHeight="1" x14ac:dyDescent="0.25">
      <c r="C15" s="1"/>
      <c r="D15" s="19"/>
      <c r="E15" s="9"/>
      <c r="F15" s="13"/>
      <c r="G15" s="13"/>
      <c r="H15" s="13"/>
      <c r="I15" s="13"/>
      <c r="J15" s="13"/>
      <c r="K15" s="13"/>
      <c r="L15" s="15"/>
    </row>
    <row r="16" spans="3:12" ht="18.75" customHeight="1" x14ac:dyDescent="0.25">
      <c r="C16" s="1"/>
      <c r="D16" s="87" t="s">
        <v>12</v>
      </c>
      <c r="E16" s="87"/>
      <c r="F16" s="87"/>
      <c r="G16" s="87"/>
      <c r="H16" s="87"/>
      <c r="I16" s="87"/>
      <c r="J16" s="87"/>
      <c r="K16" s="13"/>
      <c r="L16" s="15"/>
    </row>
    <row r="17" spans="2:31" ht="16.5" customHeight="1" x14ac:dyDescent="0.25">
      <c r="C17" s="1"/>
      <c r="E17" s="13"/>
      <c r="F17" s="13"/>
      <c r="G17" s="13"/>
      <c r="H17" s="13"/>
      <c r="I17" s="13"/>
      <c r="J17" s="13"/>
      <c r="K17" s="13"/>
      <c r="L17" s="15"/>
    </row>
    <row r="18" spans="2:31" ht="63" x14ac:dyDescent="0.25">
      <c r="B18" s="38" t="s">
        <v>51</v>
      </c>
      <c r="C18" s="38" t="s">
        <v>48</v>
      </c>
      <c r="D18" s="39"/>
      <c r="E18" s="40" t="s">
        <v>62</v>
      </c>
      <c r="F18" s="41" t="s">
        <v>63</v>
      </c>
      <c r="G18" s="41" t="s">
        <v>64</v>
      </c>
      <c r="H18" s="41" t="s">
        <v>65</v>
      </c>
      <c r="I18" s="41" t="s">
        <v>66</v>
      </c>
      <c r="J18" s="41" t="s">
        <v>67</v>
      </c>
      <c r="K18" s="42" t="s">
        <v>59</v>
      </c>
      <c r="L18" s="41" t="s">
        <v>32</v>
      </c>
      <c r="M18" s="41" t="s">
        <v>90</v>
      </c>
      <c r="N18" s="41" t="s">
        <v>89</v>
      </c>
      <c r="O18" s="41" t="s">
        <v>92</v>
      </c>
      <c r="P18" s="41" t="s">
        <v>88</v>
      </c>
      <c r="Q18" s="41" t="s">
        <v>91</v>
      </c>
      <c r="R18" s="41" t="s">
        <v>93</v>
      </c>
      <c r="S18" s="41" t="s">
        <v>94</v>
      </c>
      <c r="T18" s="41" t="s">
        <v>87</v>
      </c>
      <c r="U18" s="41" t="s">
        <v>80</v>
      </c>
      <c r="V18" s="41" t="s">
        <v>86</v>
      </c>
      <c r="W18" s="41" t="s">
        <v>85</v>
      </c>
      <c r="X18" s="41" t="s">
        <v>81</v>
      </c>
      <c r="Y18" s="41" t="s">
        <v>83</v>
      </c>
      <c r="Z18" s="41" t="s">
        <v>82</v>
      </c>
      <c r="AA18" s="41" t="s">
        <v>84</v>
      </c>
      <c r="AB18" s="41" t="s">
        <v>97</v>
      </c>
      <c r="AC18" s="41" t="s">
        <v>95</v>
      </c>
      <c r="AD18" s="41" t="s">
        <v>96</v>
      </c>
      <c r="AE18" s="42" t="s">
        <v>60</v>
      </c>
    </row>
    <row r="19" spans="2:31" ht="15.75" x14ac:dyDescent="0.25">
      <c r="B19" s="69"/>
      <c r="C19" s="69" t="s">
        <v>33</v>
      </c>
      <c r="D19" s="64" t="s">
        <v>34</v>
      </c>
      <c r="E19" s="65">
        <f>E20+E28+E32</f>
        <v>13729.510000000002</v>
      </c>
      <c r="F19" s="65">
        <f>F20+F28+F32</f>
        <v>29169.879999999997</v>
      </c>
      <c r="G19" s="65">
        <f>G20+G28+G32</f>
        <v>20122.75</v>
      </c>
      <c r="H19" s="65">
        <f t="shared" ref="H19:I19" si="0">H20+H28+H32</f>
        <v>20122.75</v>
      </c>
      <c r="I19" s="65">
        <f t="shared" si="0"/>
        <v>20122.75</v>
      </c>
      <c r="J19" s="65">
        <f>J20+J28+J32</f>
        <v>6732.3600000000006</v>
      </c>
      <c r="K19" s="66">
        <f>SUM(E19:J19)</f>
        <v>110000</v>
      </c>
      <c r="L19" s="67">
        <f>L20+L28+L32</f>
        <v>109999.99950000001</v>
      </c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68">
        <f t="shared" ref="AE19:AE34" si="1">SUM(L19:AD19)</f>
        <v>109999.99950000001</v>
      </c>
    </row>
    <row r="20" spans="2:31" ht="15.75" x14ac:dyDescent="0.25">
      <c r="B20" s="44"/>
      <c r="C20" s="44" t="s">
        <v>35</v>
      </c>
      <c r="D20" s="43" t="s">
        <v>52</v>
      </c>
      <c r="E20" s="51">
        <f t="shared" ref="E20:I20" si="2">SUM(E21:E27)</f>
        <v>7296.1900000000005</v>
      </c>
      <c r="F20" s="51">
        <f t="shared" si="2"/>
        <v>25365.119999999999</v>
      </c>
      <c r="G20" s="51">
        <f t="shared" si="2"/>
        <v>17498.04</v>
      </c>
      <c r="H20" s="51">
        <f t="shared" si="2"/>
        <v>17498.04</v>
      </c>
      <c r="I20" s="51">
        <f t="shared" si="2"/>
        <v>17498.04</v>
      </c>
      <c r="J20" s="51">
        <f>SUM(J21:J27)</f>
        <v>4115.1000000000004</v>
      </c>
      <c r="K20" s="50">
        <f>SUM(E20:J20)</f>
        <v>89270.53</v>
      </c>
      <c r="L20" s="52">
        <f>SUM(L21:L27)</f>
        <v>89270.53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45">
        <f t="shared" si="1"/>
        <v>89270.53</v>
      </c>
    </row>
    <row r="21" spans="2:31" ht="28.5" customHeight="1" x14ac:dyDescent="0.2">
      <c r="B21" s="49"/>
      <c r="C21" s="49" t="s">
        <v>41</v>
      </c>
      <c r="D21" s="37" t="s">
        <v>18</v>
      </c>
      <c r="E21" s="53">
        <v>6354.8</v>
      </c>
      <c r="F21" s="53">
        <v>22071.119999999999</v>
      </c>
      <c r="G21" s="53">
        <v>15237.6</v>
      </c>
      <c r="H21" s="53">
        <v>15237.6</v>
      </c>
      <c r="I21" s="53">
        <v>15237.6</v>
      </c>
      <c r="J21" s="53">
        <v>3593.58</v>
      </c>
      <c r="K21" s="54">
        <f t="shared" ref="K21:K27" si="3">SUM(E21:J21)</f>
        <v>77732.3</v>
      </c>
      <c r="L21" s="55">
        <f t="shared" ref="L21:L27" si="4">K21</f>
        <v>77732.3</v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56">
        <f t="shared" si="1"/>
        <v>77732.3</v>
      </c>
    </row>
    <row r="22" spans="2:31" x14ac:dyDescent="0.2">
      <c r="B22" s="49"/>
      <c r="C22" s="49" t="s">
        <v>42</v>
      </c>
      <c r="D22" s="32" t="s">
        <v>19</v>
      </c>
      <c r="E22" s="53">
        <v>941.39</v>
      </c>
      <c r="F22" s="53">
        <v>3294</v>
      </c>
      <c r="G22" s="53">
        <v>2260.44</v>
      </c>
      <c r="H22" s="53">
        <v>2260.44</v>
      </c>
      <c r="I22" s="53">
        <v>2260.44</v>
      </c>
      <c r="J22" s="53">
        <v>521.52</v>
      </c>
      <c r="K22" s="54">
        <f t="shared" si="3"/>
        <v>11538.230000000001</v>
      </c>
      <c r="L22" s="55">
        <f t="shared" si="4"/>
        <v>11538.230000000001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56">
        <f t="shared" si="1"/>
        <v>11538.230000000001</v>
      </c>
    </row>
    <row r="23" spans="2:31" x14ac:dyDescent="0.2">
      <c r="B23" s="49"/>
      <c r="C23" s="49" t="s">
        <v>43</v>
      </c>
      <c r="D23" s="32" t="s">
        <v>20</v>
      </c>
      <c r="E23" s="53"/>
      <c r="F23" s="53"/>
      <c r="G23" s="53"/>
      <c r="H23" s="53"/>
      <c r="I23" s="53"/>
      <c r="J23" s="53"/>
      <c r="K23" s="54">
        <f t="shared" si="3"/>
        <v>0</v>
      </c>
      <c r="L23" s="55">
        <f t="shared" si="4"/>
        <v>0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56">
        <f t="shared" si="1"/>
        <v>0</v>
      </c>
    </row>
    <row r="24" spans="2:31" ht="14.25" customHeight="1" x14ac:dyDescent="0.2">
      <c r="B24" s="49"/>
      <c r="C24" s="49" t="s">
        <v>44</v>
      </c>
      <c r="D24" s="32" t="s">
        <v>23</v>
      </c>
      <c r="E24" s="53"/>
      <c r="F24" s="53"/>
      <c r="G24" s="53"/>
      <c r="H24" s="53"/>
      <c r="I24" s="53"/>
      <c r="J24" s="53"/>
      <c r="K24" s="54">
        <f t="shared" si="3"/>
        <v>0</v>
      </c>
      <c r="L24" s="55">
        <f t="shared" si="4"/>
        <v>0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56">
        <f t="shared" si="1"/>
        <v>0</v>
      </c>
    </row>
    <row r="25" spans="2:31" x14ac:dyDescent="0.2">
      <c r="B25" s="49"/>
      <c r="C25" s="49" t="s">
        <v>45</v>
      </c>
      <c r="D25" s="32" t="s">
        <v>24</v>
      </c>
      <c r="E25" s="53"/>
      <c r="F25" s="53"/>
      <c r="G25" s="53"/>
      <c r="H25" s="53"/>
      <c r="I25" s="53"/>
      <c r="J25" s="53"/>
      <c r="K25" s="54">
        <f>SUM(E25:J25)</f>
        <v>0</v>
      </c>
      <c r="L25" s="55">
        <f t="shared" si="4"/>
        <v>0</v>
      </c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56">
        <f t="shared" si="1"/>
        <v>0</v>
      </c>
    </row>
    <row r="26" spans="2:31" x14ac:dyDescent="0.2">
      <c r="B26" s="49"/>
      <c r="C26" s="49" t="s">
        <v>46</v>
      </c>
      <c r="D26" s="32" t="s">
        <v>25</v>
      </c>
      <c r="E26" s="53"/>
      <c r="F26" s="53"/>
      <c r="G26" s="53"/>
      <c r="H26" s="53"/>
      <c r="I26" s="53"/>
      <c r="J26" s="53"/>
      <c r="K26" s="54">
        <f t="shared" si="3"/>
        <v>0</v>
      </c>
      <c r="L26" s="55">
        <f t="shared" si="4"/>
        <v>0</v>
      </c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56">
        <f t="shared" si="1"/>
        <v>0</v>
      </c>
    </row>
    <row r="27" spans="2:31" x14ac:dyDescent="0.2">
      <c r="B27" s="49"/>
      <c r="C27" s="49" t="s">
        <v>47</v>
      </c>
      <c r="D27" s="32" t="s">
        <v>26</v>
      </c>
      <c r="E27" s="53"/>
      <c r="F27" s="53"/>
      <c r="G27" s="53"/>
      <c r="H27" s="53"/>
      <c r="I27" s="53"/>
      <c r="J27" s="53"/>
      <c r="K27" s="54">
        <f t="shared" si="3"/>
        <v>0</v>
      </c>
      <c r="L27" s="55">
        <f t="shared" si="4"/>
        <v>0</v>
      </c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56">
        <f t="shared" si="1"/>
        <v>0</v>
      </c>
    </row>
    <row r="28" spans="2:31" ht="22.5" customHeight="1" x14ac:dyDescent="0.25">
      <c r="B28" s="44"/>
      <c r="C28" s="44" t="s">
        <v>36</v>
      </c>
      <c r="D28" s="43" t="s">
        <v>57</v>
      </c>
      <c r="E28" s="51">
        <f>SUM(E29:E31)</f>
        <v>5338.89</v>
      </c>
      <c r="F28" s="51">
        <f t="shared" ref="F28:J28" si="5">SUM(F29:F31)</f>
        <v>0</v>
      </c>
      <c r="G28" s="51">
        <f t="shared" si="5"/>
        <v>0</v>
      </c>
      <c r="H28" s="51">
        <f t="shared" si="5"/>
        <v>0</v>
      </c>
      <c r="I28" s="51">
        <f t="shared" si="5"/>
        <v>0</v>
      </c>
      <c r="J28" s="51">
        <f t="shared" si="5"/>
        <v>2000</v>
      </c>
      <c r="K28" s="50">
        <f>SUM(E28:J28)</f>
        <v>7338.89</v>
      </c>
      <c r="L28" s="52">
        <f>SUM(L29:L31)</f>
        <v>7338.89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45">
        <f t="shared" si="1"/>
        <v>7338.89</v>
      </c>
    </row>
    <row r="29" spans="2:31" x14ac:dyDescent="0.2">
      <c r="B29" s="46"/>
      <c r="C29" s="49" t="s">
        <v>54</v>
      </c>
      <c r="D29" s="47" t="s">
        <v>39</v>
      </c>
      <c r="E29" s="57"/>
      <c r="F29" s="57"/>
      <c r="G29" s="57"/>
      <c r="H29" s="57"/>
      <c r="I29" s="57"/>
      <c r="J29" s="57">
        <v>2000</v>
      </c>
      <c r="K29" s="58">
        <f>SUM(E29:J29)</f>
        <v>2000</v>
      </c>
      <c r="L29" s="59">
        <f t="shared" ref="L29:L30" si="6">K29</f>
        <v>2000</v>
      </c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60">
        <f t="shared" si="1"/>
        <v>2000</v>
      </c>
    </row>
    <row r="30" spans="2:31" x14ac:dyDescent="0.2">
      <c r="B30" s="46"/>
      <c r="C30" s="49" t="s">
        <v>55</v>
      </c>
      <c r="D30" s="48" t="s">
        <v>40</v>
      </c>
      <c r="E30" s="53"/>
      <c r="F30" s="53"/>
      <c r="G30" s="53"/>
      <c r="H30" s="53"/>
      <c r="I30" s="53"/>
      <c r="J30" s="53"/>
      <c r="K30" s="58">
        <f t="shared" ref="K30:K31" si="7">SUM(E30:J30)</f>
        <v>0</v>
      </c>
      <c r="L30" s="55">
        <f t="shared" si="6"/>
        <v>0</v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60">
        <f t="shared" si="1"/>
        <v>0</v>
      </c>
    </row>
    <row r="31" spans="2:31" ht="40.5" customHeight="1" x14ac:dyDescent="0.2">
      <c r="B31" s="46"/>
      <c r="C31" s="49" t="s">
        <v>56</v>
      </c>
      <c r="D31" s="48" t="s">
        <v>58</v>
      </c>
      <c r="E31" s="53">
        <v>5338.89</v>
      </c>
      <c r="F31" s="53"/>
      <c r="G31" s="53"/>
      <c r="H31" s="53"/>
      <c r="I31" s="53"/>
      <c r="J31" s="53"/>
      <c r="K31" s="58">
        <f t="shared" si="7"/>
        <v>5338.89</v>
      </c>
      <c r="L31" s="55">
        <f>K31</f>
        <v>5338.89</v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60">
        <f t="shared" si="1"/>
        <v>5338.89</v>
      </c>
    </row>
    <row r="32" spans="2:31" ht="31.5" x14ac:dyDescent="0.25">
      <c r="B32" s="44"/>
      <c r="C32" s="44" t="s">
        <v>53</v>
      </c>
      <c r="D32" s="43" t="s">
        <v>76</v>
      </c>
      <c r="E32" s="57">
        <v>1094.43</v>
      </c>
      <c r="F32" s="57">
        <v>3804.76</v>
      </c>
      <c r="G32" s="57">
        <v>2624.71</v>
      </c>
      <c r="H32" s="57">
        <v>2624.71</v>
      </c>
      <c r="I32" s="57">
        <v>2624.71</v>
      </c>
      <c r="J32" s="57">
        <v>617.26</v>
      </c>
      <c r="K32" s="58">
        <f>SUM(E32:J32)</f>
        <v>13390.58</v>
      </c>
      <c r="L32" s="59">
        <f>0.15*(L21+L22+L24+L25+L26+L27)</f>
        <v>13390.5795</v>
      </c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60">
        <f t="shared" si="1"/>
        <v>13390.5795</v>
      </c>
    </row>
    <row r="33" spans="2:31" ht="15.75" x14ac:dyDescent="0.25">
      <c r="B33" s="69"/>
      <c r="C33" s="69" t="s">
        <v>37</v>
      </c>
      <c r="D33" s="64" t="s">
        <v>38</v>
      </c>
      <c r="E33" s="65">
        <f>SUM(E34)</f>
        <v>53244</v>
      </c>
      <c r="F33" s="65">
        <f t="shared" ref="F33:J33" si="8">SUM(F34)</f>
        <v>115710</v>
      </c>
      <c r="G33" s="65">
        <f t="shared" si="8"/>
        <v>79866</v>
      </c>
      <c r="H33" s="65">
        <f t="shared" si="8"/>
        <v>79866</v>
      </c>
      <c r="I33" s="65">
        <f t="shared" si="8"/>
        <v>79866</v>
      </c>
      <c r="J33" s="65">
        <f t="shared" si="8"/>
        <v>26448</v>
      </c>
      <c r="K33" s="66">
        <f>SUM(E33:J33)</f>
        <v>435000</v>
      </c>
      <c r="L33" s="67">
        <f>L34</f>
        <v>52896</v>
      </c>
      <c r="M33" s="67">
        <f t="shared" ref="M33:AD33" si="9">SUM(M34)</f>
        <v>24534</v>
      </c>
      <c r="N33" s="67">
        <f t="shared" si="9"/>
        <v>24012</v>
      </c>
      <c r="O33" s="67">
        <f t="shared" si="9"/>
        <v>30102</v>
      </c>
      <c r="P33" s="67">
        <f t="shared" si="9"/>
        <v>27318</v>
      </c>
      <c r="Q33" s="67">
        <f t="shared" si="9"/>
        <v>21750</v>
      </c>
      <c r="R33" s="67">
        <f t="shared" si="9"/>
        <v>12528</v>
      </c>
      <c r="S33" s="67">
        <f t="shared" si="9"/>
        <v>18270</v>
      </c>
      <c r="T33" s="67">
        <f t="shared" si="9"/>
        <v>11658</v>
      </c>
      <c r="U33" s="67">
        <f t="shared" si="9"/>
        <v>20532</v>
      </c>
      <c r="V33" s="67">
        <f t="shared" si="9"/>
        <v>17400</v>
      </c>
      <c r="W33" s="67">
        <f t="shared" si="9"/>
        <v>8700</v>
      </c>
      <c r="X33" s="67">
        <f t="shared" si="9"/>
        <v>17748</v>
      </c>
      <c r="Y33" s="67">
        <f t="shared" si="9"/>
        <v>17922</v>
      </c>
      <c r="Z33" s="67">
        <f t="shared" si="9"/>
        <v>20532</v>
      </c>
      <c r="AA33" s="67">
        <f t="shared" si="9"/>
        <v>8700</v>
      </c>
      <c r="AB33" s="67">
        <f t="shared" si="9"/>
        <v>37062</v>
      </c>
      <c r="AC33" s="67">
        <f t="shared" si="9"/>
        <v>36366</v>
      </c>
      <c r="AD33" s="67">
        <f t="shared" si="9"/>
        <v>26970</v>
      </c>
      <c r="AE33" s="68">
        <f t="shared" si="1"/>
        <v>435000</v>
      </c>
    </row>
    <row r="34" spans="2:31" ht="31.5" x14ac:dyDescent="0.25">
      <c r="B34" s="44"/>
      <c r="C34" s="71" t="s">
        <v>61</v>
      </c>
      <c r="D34" s="43" t="s">
        <v>75</v>
      </c>
      <c r="E34" s="57">
        <v>53244</v>
      </c>
      <c r="F34" s="57">
        <v>115710</v>
      </c>
      <c r="G34" s="57">
        <v>79866</v>
      </c>
      <c r="H34" s="57">
        <v>79866</v>
      </c>
      <c r="I34" s="57">
        <v>79866</v>
      </c>
      <c r="J34" s="57">
        <v>26448</v>
      </c>
      <c r="K34" s="58">
        <f>SUM(E34:J34)</f>
        <v>435000</v>
      </c>
      <c r="L34" s="59">
        <v>52896</v>
      </c>
      <c r="M34" s="57">
        <v>24534</v>
      </c>
      <c r="N34" s="57">
        <v>24012</v>
      </c>
      <c r="O34" s="57">
        <v>30102</v>
      </c>
      <c r="P34" s="57">
        <v>27318</v>
      </c>
      <c r="Q34" s="57">
        <v>21750</v>
      </c>
      <c r="R34" s="57">
        <v>12528</v>
      </c>
      <c r="S34" s="57">
        <v>18270</v>
      </c>
      <c r="T34" s="57">
        <v>11658</v>
      </c>
      <c r="U34" s="57">
        <v>20532</v>
      </c>
      <c r="V34" s="57">
        <v>17400</v>
      </c>
      <c r="W34" s="57">
        <v>8700</v>
      </c>
      <c r="X34" s="57">
        <v>17748</v>
      </c>
      <c r="Y34" s="57">
        <v>17922</v>
      </c>
      <c r="Z34" s="57">
        <v>20532</v>
      </c>
      <c r="AA34" s="57">
        <v>8700</v>
      </c>
      <c r="AB34" s="57">
        <v>37062</v>
      </c>
      <c r="AC34" s="57">
        <v>36366</v>
      </c>
      <c r="AD34" s="57">
        <v>26970</v>
      </c>
      <c r="AE34" s="60">
        <f t="shared" si="1"/>
        <v>435000</v>
      </c>
    </row>
    <row r="35" spans="2:31" ht="20.100000000000001" customHeight="1" x14ac:dyDescent="0.25">
      <c r="B35" s="49"/>
      <c r="C35" s="49"/>
      <c r="D35" s="33" t="s">
        <v>1</v>
      </c>
      <c r="E35" s="61">
        <f>E19+E33</f>
        <v>66973.510000000009</v>
      </c>
      <c r="F35" s="61">
        <f>F19+F33</f>
        <v>144879.88</v>
      </c>
      <c r="G35" s="61">
        <f>G19+G33</f>
        <v>99988.75</v>
      </c>
      <c r="H35" s="61">
        <f t="shared" ref="H35:I35" si="10">H19+H33</f>
        <v>99988.75</v>
      </c>
      <c r="I35" s="61">
        <f t="shared" si="10"/>
        <v>99988.75</v>
      </c>
      <c r="J35" s="61">
        <f>J19+J33</f>
        <v>33180.36</v>
      </c>
      <c r="K35" s="61">
        <f>SUM(E35:J35)</f>
        <v>545000</v>
      </c>
      <c r="L35" s="62">
        <f>L19+L33</f>
        <v>162895.99950000001</v>
      </c>
      <c r="M35" s="62">
        <f>M19+M33</f>
        <v>24534</v>
      </c>
      <c r="N35" s="62">
        <f t="shared" ref="N35:AD35" si="11">N19+N33</f>
        <v>24012</v>
      </c>
      <c r="O35" s="62">
        <f t="shared" si="11"/>
        <v>30102</v>
      </c>
      <c r="P35" s="62">
        <f t="shared" si="11"/>
        <v>27318</v>
      </c>
      <c r="Q35" s="62">
        <f>Q19+Q33</f>
        <v>21750</v>
      </c>
      <c r="R35" s="62">
        <f t="shared" si="11"/>
        <v>12528</v>
      </c>
      <c r="S35" s="62">
        <f t="shared" si="11"/>
        <v>18270</v>
      </c>
      <c r="T35" s="62">
        <f t="shared" si="11"/>
        <v>11658</v>
      </c>
      <c r="U35" s="62">
        <f t="shared" si="11"/>
        <v>20532</v>
      </c>
      <c r="V35" s="62">
        <f t="shared" si="11"/>
        <v>17400</v>
      </c>
      <c r="W35" s="62">
        <f t="shared" si="11"/>
        <v>8700</v>
      </c>
      <c r="X35" s="62">
        <f t="shared" si="11"/>
        <v>17748</v>
      </c>
      <c r="Y35" s="62">
        <f t="shared" si="11"/>
        <v>17922</v>
      </c>
      <c r="Z35" s="62">
        <f t="shared" si="11"/>
        <v>20532</v>
      </c>
      <c r="AA35" s="62">
        <f t="shared" si="11"/>
        <v>8700</v>
      </c>
      <c r="AB35" s="62">
        <f t="shared" si="11"/>
        <v>37062</v>
      </c>
      <c r="AC35" s="62">
        <f t="shared" si="11"/>
        <v>36366</v>
      </c>
      <c r="AD35" s="62">
        <f t="shared" si="11"/>
        <v>26970</v>
      </c>
      <c r="AE35" s="62">
        <f>SUM(L35:AD35)</f>
        <v>544999.99950000003</v>
      </c>
    </row>
    <row r="36" spans="2:31" ht="19.5" customHeight="1" x14ac:dyDescent="0.25">
      <c r="B36" s="76"/>
      <c r="C36" s="76"/>
      <c r="D36" s="77"/>
      <c r="E36" s="78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</row>
    <row r="37" spans="2:31" ht="20.25" customHeight="1" x14ac:dyDescent="0.25">
      <c r="C37" s="31"/>
      <c r="E37" s="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2:31" ht="18" customHeight="1" x14ac:dyDescent="0.25">
      <c r="C38" s="21"/>
      <c r="D38" s="31" t="s">
        <v>15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2:31" ht="63" x14ac:dyDescent="0.25">
      <c r="C39" s="21"/>
      <c r="D39" s="23"/>
      <c r="E39" s="24" t="s">
        <v>69</v>
      </c>
      <c r="F39" s="24" t="s">
        <v>71</v>
      </c>
      <c r="G39" s="24" t="s">
        <v>70</v>
      </c>
      <c r="H39" s="24" t="s">
        <v>72</v>
      </c>
      <c r="I39" s="24" t="s">
        <v>73</v>
      </c>
      <c r="J39" s="24" t="s">
        <v>74</v>
      </c>
      <c r="K39" s="20" t="s">
        <v>8</v>
      </c>
      <c r="L39" s="24" t="s">
        <v>32</v>
      </c>
      <c r="M39" s="24" t="str">
        <f t="shared" ref="M39:AD39" si="12">M18</f>
        <v>BC Naklo</v>
      </c>
      <c r="N39" s="24" t="str">
        <f t="shared" si="12"/>
        <v>GRM Novo mesto</v>
      </c>
      <c r="O39" s="24" t="str">
        <f t="shared" si="12"/>
        <v>IC Piramida Maribor</v>
      </c>
      <c r="P39" s="24" t="str">
        <f t="shared" si="12"/>
        <v>SGLŠ Postojna</v>
      </c>
      <c r="Q39" s="24" t="str">
        <f t="shared" si="12"/>
        <v>SŠGT v Ljubljani</v>
      </c>
      <c r="R39" s="24" t="str">
        <f t="shared" si="12"/>
        <v>Srednja šola Izola</v>
      </c>
      <c r="S39" s="24" t="str">
        <f t="shared" si="12"/>
        <v>Srednja šola Jesenice</v>
      </c>
      <c r="T39" s="24" t="str">
        <f t="shared" si="12"/>
        <v>Srednja šola Zagorje</v>
      </c>
      <c r="U39" s="24" t="str">
        <f t="shared" si="12"/>
        <v>SŠGT Maribor</v>
      </c>
      <c r="V39" s="24" t="str">
        <f t="shared" si="12"/>
        <v>SŠGT Celje</v>
      </c>
      <c r="W39" s="24" t="str">
        <f t="shared" si="12"/>
        <v>ŠHVU Celje</v>
      </c>
      <c r="X39" s="24" t="str">
        <f t="shared" si="12"/>
        <v>ŠC Ptuj</v>
      </c>
      <c r="Y39" s="24" t="str">
        <f t="shared" si="12"/>
        <v>ŠC Slovenj Gradec</v>
      </c>
      <c r="Z39" s="24" t="str">
        <f t="shared" si="12"/>
        <v>ŠC Slovenske Konjice-Zreče</v>
      </c>
      <c r="AA39" s="24" t="str">
        <f t="shared" si="12"/>
        <v>ŠC Šentjur</v>
      </c>
      <c r="AB39" s="24" t="str">
        <f t="shared" si="12"/>
        <v>VSŠKV Ljubljana</v>
      </c>
      <c r="AC39" s="24" t="str">
        <f t="shared" si="12"/>
        <v>Obrtno podjetniška zbornica Slovenije</v>
      </c>
      <c r="AD39" s="24" t="str">
        <f t="shared" si="12"/>
        <v>Gospodarska zbornica Slovenije</v>
      </c>
      <c r="AE39" s="20" t="s">
        <v>8</v>
      </c>
    </row>
    <row r="40" spans="2:31" ht="20.100000000000001" customHeight="1" x14ac:dyDescent="0.25">
      <c r="C40" s="21"/>
      <c r="D40" s="5" t="s">
        <v>13</v>
      </c>
      <c r="E40" s="7">
        <f t="shared" ref="E40:J40" si="13">SUM(E41:E43)</f>
        <v>0</v>
      </c>
      <c r="F40" s="7">
        <f t="shared" si="13"/>
        <v>0</v>
      </c>
      <c r="G40" s="7">
        <f t="shared" si="13"/>
        <v>0</v>
      </c>
      <c r="H40" s="7">
        <f t="shared" si="13"/>
        <v>0</v>
      </c>
      <c r="I40" s="7">
        <f t="shared" si="13"/>
        <v>0</v>
      </c>
      <c r="J40" s="7">
        <f t="shared" si="13"/>
        <v>0</v>
      </c>
      <c r="K40" s="7">
        <f>SUM(E40:J40)</f>
        <v>0</v>
      </c>
      <c r="L40" s="7">
        <f>SUM(L41:L43)</f>
        <v>0</v>
      </c>
      <c r="M40" s="7">
        <f>SUM(M41:M43)</f>
        <v>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>
        <f>SUM(L40:AD40)</f>
        <v>0</v>
      </c>
    </row>
    <row r="41" spans="2:31" ht="20.100000000000001" customHeight="1" x14ac:dyDescent="0.2">
      <c r="C41" s="21"/>
      <c r="D41" s="6" t="s">
        <v>2</v>
      </c>
      <c r="E41" s="36"/>
      <c r="F41" s="36"/>
      <c r="G41" s="36"/>
      <c r="H41" s="36"/>
      <c r="I41" s="36"/>
      <c r="J41" s="36"/>
      <c r="K41" s="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6"/>
    </row>
    <row r="42" spans="2:31" ht="20.100000000000001" customHeight="1" x14ac:dyDescent="0.2">
      <c r="C42" s="21"/>
      <c r="D42" s="6" t="s">
        <v>3</v>
      </c>
      <c r="E42" s="36"/>
      <c r="F42" s="36"/>
      <c r="G42" s="36"/>
      <c r="H42" s="36"/>
      <c r="I42" s="36"/>
      <c r="J42" s="36"/>
      <c r="K42" s="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6"/>
    </row>
    <row r="43" spans="2:31" ht="20.100000000000001" customHeight="1" x14ac:dyDescent="0.2">
      <c r="C43" s="21"/>
      <c r="D43" s="6" t="s">
        <v>4</v>
      </c>
      <c r="E43" s="36"/>
      <c r="F43" s="36"/>
      <c r="G43" s="36"/>
      <c r="H43" s="36"/>
      <c r="I43" s="36"/>
      <c r="J43" s="36"/>
      <c r="K43" s="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6"/>
    </row>
    <row r="44" spans="2:31" ht="20.100000000000001" customHeight="1" x14ac:dyDescent="0.25">
      <c r="C44" s="21"/>
      <c r="D44" s="5" t="s">
        <v>14</v>
      </c>
      <c r="E44" s="7">
        <f t="shared" ref="E44:J44" si="14">SUM(E45:E47)</f>
        <v>0</v>
      </c>
      <c r="F44" s="7">
        <f t="shared" si="14"/>
        <v>0</v>
      </c>
      <c r="G44" s="7">
        <f t="shared" si="14"/>
        <v>0</v>
      </c>
      <c r="H44" s="7">
        <f t="shared" si="14"/>
        <v>0</v>
      </c>
      <c r="I44" s="7">
        <f t="shared" si="14"/>
        <v>0</v>
      </c>
      <c r="J44" s="7">
        <f t="shared" si="14"/>
        <v>0</v>
      </c>
      <c r="K44" s="7">
        <f>SUM(E44:J44)</f>
        <v>0</v>
      </c>
      <c r="L44" s="7">
        <f>SUM(L45:L47)</f>
        <v>0</v>
      </c>
      <c r="M44" s="7">
        <f>SUM(M45:M47)</f>
        <v>0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>
        <f>SUM(L44:AD44)</f>
        <v>0</v>
      </c>
    </row>
    <row r="45" spans="2:31" ht="20.100000000000001" customHeight="1" x14ac:dyDescent="0.2">
      <c r="C45" s="21"/>
      <c r="D45" s="6" t="s">
        <v>5</v>
      </c>
      <c r="E45" s="36"/>
      <c r="F45" s="36"/>
      <c r="G45" s="36"/>
      <c r="H45" s="36"/>
      <c r="I45" s="36"/>
      <c r="J45" s="36"/>
      <c r="K45" s="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6"/>
    </row>
    <row r="46" spans="2:31" ht="20.100000000000001" customHeight="1" x14ac:dyDescent="0.2">
      <c r="C46" s="21"/>
      <c r="D46" s="6" t="s">
        <v>6</v>
      </c>
      <c r="E46" s="36"/>
      <c r="F46" s="36"/>
      <c r="G46" s="36"/>
      <c r="H46" s="36"/>
      <c r="I46" s="36"/>
      <c r="J46" s="36"/>
      <c r="K46" s="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6"/>
    </row>
    <row r="47" spans="2:31" ht="20.100000000000001" customHeight="1" x14ac:dyDescent="0.2">
      <c r="C47" s="21"/>
      <c r="D47" s="6" t="s">
        <v>7</v>
      </c>
      <c r="E47" s="36"/>
      <c r="F47" s="36"/>
      <c r="G47" s="36"/>
      <c r="H47" s="36"/>
      <c r="I47" s="36"/>
      <c r="J47" s="36"/>
      <c r="K47" s="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6"/>
    </row>
    <row r="48" spans="2:31" s="8" customFormat="1" ht="20.100000000000001" customHeight="1" x14ac:dyDescent="0.25">
      <c r="C48" s="21"/>
      <c r="D48" s="5" t="s">
        <v>21</v>
      </c>
      <c r="E48" s="7">
        <f>SUM(E49:E52)</f>
        <v>66666.66</v>
      </c>
      <c r="F48" s="7">
        <f t="shared" ref="F48:J48" si="15">SUM(F49:F52)</f>
        <v>145000</v>
      </c>
      <c r="G48" s="7">
        <f t="shared" si="15"/>
        <v>100000</v>
      </c>
      <c r="H48" s="7">
        <f t="shared" si="15"/>
        <v>100000</v>
      </c>
      <c r="I48" s="7">
        <f t="shared" si="15"/>
        <v>100000</v>
      </c>
      <c r="J48" s="7">
        <f t="shared" si="15"/>
        <v>33333.339999999997</v>
      </c>
      <c r="K48" s="7">
        <f>SUM(E48:J48)</f>
        <v>545000</v>
      </c>
      <c r="L48" s="7">
        <f>SUM(L49:L52)</f>
        <v>162896</v>
      </c>
      <c r="M48" s="7">
        <f>SUM(M49:M52)</f>
        <v>24534</v>
      </c>
      <c r="N48" s="7">
        <f t="shared" ref="N48:AD48" si="16">SUM(N49:N52)</f>
        <v>24012</v>
      </c>
      <c r="O48" s="7">
        <f t="shared" si="16"/>
        <v>30102.000000000004</v>
      </c>
      <c r="P48" s="7">
        <f t="shared" si="16"/>
        <v>27318</v>
      </c>
      <c r="Q48" s="7">
        <f t="shared" si="16"/>
        <v>21750</v>
      </c>
      <c r="R48" s="7">
        <f t="shared" si="16"/>
        <v>12528.000000000002</v>
      </c>
      <c r="S48" s="7">
        <f t="shared" si="16"/>
        <v>18270</v>
      </c>
      <c r="T48" s="7">
        <f t="shared" si="16"/>
        <v>11658</v>
      </c>
      <c r="U48" s="7">
        <f t="shared" si="16"/>
        <v>20532.000000000004</v>
      </c>
      <c r="V48" s="7">
        <f t="shared" si="16"/>
        <v>17400</v>
      </c>
      <c r="W48" s="7">
        <f t="shared" si="16"/>
        <v>8700</v>
      </c>
      <c r="X48" s="7">
        <f t="shared" si="16"/>
        <v>17748</v>
      </c>
      <c r="Y48" s="7">
        <f t="shared" si="16"/>
        <v>17922</v>
      </c>
      <c r="Z48" s="7">
        <f t="shared" si="16"/>
        <v>20532.000000000004</v>
      </c>
      <c r="AA48" s="7">
        <f t="shared" si="16"/>
        <v>8700</v>
      </c>
      <c r="AB48" s="7">
        <f t="shared" si="16"/>
        <v>37062</v>
      </c>
      <c r="AC48" s="7">
        <f t="shared" si="16"/>
        <v>36366</v>
      </c>
      <c r="AD48" s="7">
        <f t="shared" si="16"/>
        <v>26970</v>
      </c>
      <c r="AE48" s="7">
        <f>SUM(L48:AD48)</f>
        <v>545000</v>
      </c>
    </row>
    <row r="49" spans="3:31" ht="20.100000000000001" customHeight="1" x14ac:dyDescent="0.25">
      <c r="C49" s="21"/>
      <c r="D49" s="28" t="s">
        <v>28</v>
      </c>
      <c r="E49" s="36">
        <v>28266.67</v>
      </c>
      <c r="F49" s="36">
        <v>61480</v>
      </c>
      <c r="G49" s="36">
        <v>42400</v>
      </c>
      <c r="H49" s="36">
        <v>42400</v>
      </c>
      <c r="I49" s="36">
        <v>42400</v>
      </c>
      <c r="J49" s="36">
        <v>14133.33</v>
      </c>
      <c r="K49" s="6">
        <v>231080</v>
      </c>
      <c r="L49" s="36">
        <f>58300*0.8</f>
        <v>46640</v>
      </c>
      <c r="M49" s="36"/>
      <c r="N49" s="36">
        <f>17748*0.8</f>
        <v>14198.400000000001</v>
      </c>
      <c r="O49" s="36">
        <f>O33*0.8</f>
        <v>24081.600000000002</v>
      </c>
      <c r="P49" s="36">
        <f>12180*0.8</f>
        <v>9744</v>
      </c>
      <c r="Q49" s="36"/>
      <c r="R49" s="36"/>
      <c r="S49" s="36"/>
      <c r="T49" s="36">
        <f t="shared" ref="T49:AA49" si="17">T33*0.8</f>
        <v>9326.4</v>
      </c>
      <c r="U49" s="36">
        <f t="shared" si="17"/>
        <v>16425.600000000002</v>
      </c>
      <c r="V49" s="36">
        <f t="shared" si="17"/>
        <v>13920</v>
      </c>
      <c r="W49" s="36">
        <f t="shared" si="17"/>
        <v>6960</v>
      </c>
      <c r="X49" s="36">
        <f t="shared" si="17"/>
        <v>14198.400000000001</v>
      </c>
      <c r="Y49" s="36">
        <f t="shared" si="17"/>
        <v>14337.6</v>
      </c>
      <c r="Z49" s="36">
        <f t="shared" si="17"/>
        <v>16425.600000000002</v>
      </c>
      <c r="AA49" s="36">
        <f t="shared" si="17"/>
        <v>6960</v>
      </c>
      <c r="AB49" s="36">
        <f>5916*0.8</f>
        <v>4732.8</v>
      </c>
      <c r="AC49" s="36">
        <f>20706*0.8</f>
        <v>16564.8</v>
      </c>
      <c r="AD49" s="36">
        <f>20706*0.8</f>
        <v>16564.8</v>
      </c>
      <c r="AE49" s="6">
        <f>SUM(L49:AD49)</f>
        <v>231079.99999999997</v>
      </c>
    </row>
    <row r="50" spans="3:31" ht="20.100000000000001" customHeight="1" x14ac:dyDescent="0.25">
      <c r="C50" s="21"/>
      <c r="D50" s="34" t="s">
        <v>29</v>
      </c>
      <c r="E50" s="36">
        <v>7066.66</v>
      </c>
      <c r="F50" s="36">
        <v>15370</v>
      </c>
      <c r="G50" s="36">
        <v>10600</v>
      </c>
      <c r="H50" s="36">
        <v>10600</v>
      </c>
      <c r="I50" s="36">
        <v>10600</v>
      </c>
      <c r="J50" s="36">
        <v>3533.34</v>
      </c>
      <c r="K50" s="6">
        <v>57770</v>
      </c>
      <c r="L50" s="36">
        <f>58300*0.2</f>
        <v>11660</v>
      </c>
      <c r="M50" s="36"/>
      <c r="N50" s="36">
        <f>17748*0.2</f>
        <v>3549.6000000000004</v>
      </c>
      <c r="O50" s="36">
        <f>O33*0.2</f>
        <v>6020.4000000000005</v>
      </c>
      <c r="P50" s="36">
        <f>12180*0.2</f>
        <v>2436</v>
      </c>
      <c r="Q50" s="36"/>
      <c r="R50" s="36"/>
      <c r="S50" s="36"/>
      <c r="T50" s="36">
        <f t="shared" ref="T50:AA50" si="18">T33*0.2</f>
        <v>2331.6</v>
      </c>
      <c r="U50" s="36">
        <f t="shared" si="18"/>
        <v>4106.4000000000005</v>
      </c>
      <c r="V50" s="36">
        <f t="shared" si="18"/>
        <v>3480</v>
      </c>
      <c r="W50" s="36">
        <f t="shared" si="18"/>
        <v>1740</v>
      </c>
      <c r="X50" s="36">
        <f t="shared" si="18"/>
        <v>3549.6000000000004</v>
      </c>
      <c r="Y50" s="36">
        <f t="shared" si="18"/>
        <v>3584.4</v>
      </c>
      <c r="Z50" s="36">
        <f t="shared" si="18"/>
        <v>4106.4000000000005</v>
      </c>
      <c r="AA50" s="36">
        <f t="shared" si="18"/>
        <v>1740</v>
      </c>
      <c r="AB50" s="36">
        <f>5916*0.2</f>
        <v>1183.2</v>
      </c>
      <c r="AC50" s="36">
        <f>20706*0.2</f>
        <v>4141.2</v>
      </c>
      <c r="AD50" s="36">
        <f>20706*0.2</f>
        <v>4141.2</v>
      </c>
      <c r="AE50" s="6">
        <f t="shared" ref="AE50:AE52" si="19">SUM(L50:AD50)</f>
        <v>57769.999999999993</v>
      </c>
    </row>
    <row r="51" spans="3:31" ht="20.100000000000001" customHeight="1" x14ac:dyDescent="0.25">
      <c r="C51" s="21"/>
      <c r="D51" s="28" t="s">
        <v>30</v>
      </c>
      <c r="E51" s="36">
        <v>25066.67</v>
      </c>
      <c r="F51" s="36">
        <v>54520</v>
      </c>
      <c r="G51" s="36">
        <v>37600</v>
      </c>
      <c r="H51" s="36">
        <v>37600</v>
      </c>
      <c r="I51" s="36">
        <v>37600</v>
      </c>
      <c r="J51" s="36">
        <v>12533.33</v>
      </c>
      <c r="K51" s="6">
        <v>204920</v>
      </c>
      <c r="L51" s="36">
        <f>104596*0.8</f>
        <v>83676.800000000003</v>
      </c>
      <c r="M51" s="36">
        <f>M33*0.8</f>
        <v>19627.2</v>
      </c>
      <c r="N51" s="36">
        <f>6264*0.8</f>
        <v>5011.2000000000007</v>
      </c>
      <c r="O51" s="36"/>
      <c r="P51" s="36">
        <f>15138*0.8</f>
        <v>12110.400000000001</v>
      </c>
      <c r="Q51" s="36">
        <f t="shared" ref="Q51" si="20">Q33*0.8</f>
        <v>17400</v>
      </c>
      <c r="R51" s="36">
        <f t="shared" ref="R51" si="21">R33*0.8</f>
        <v>10022.400000000001</v>
      </c>
      <c r="S51" s="36">
        <f t="shared" ref="S51" si="22">S33*0.8</f>
        <v>14616</v>
      </c>
      <c r="T51" s="36"/>
      <c r="U51" s="36"/>
      <c r="V51" s="36"/>
      <c r="W51" s="36"/>
      <c r="X51" s="36"/>
      <c r="Y51" s="36"/>
      <c r="Z51" s="36"/>
      <c r="AA51" s="36"/>
      <c r="AB51" s="36">
        <f>31146*0.8</f>
        <v>24916.800000000003</v>
      </c>
      <c r="AC51" s="36">
        <f>15660*0.8</f>
        <v>12528</v>
      </c>
      <c r="AD51" s="36">
        <f>6264*0.8</f>
        <v>5011.2000000000007</v>
      </c>
      <c r="AE51" s="6">
        <f t="shared" si="19"/>
        <v>204920</v>
      </c>
    </row>
    <row r="52" spans="3:31" ht="20.100000000000001" customHeight="1" x14ac:dyDescent="0.25">
      <c r="C52" s="21"/>
      <c r="D52" s="34" t="s">
        <v>31</v>
      </c>
      <c r="E52" s="36">
        <v>6266.66</v>
      </c>
      <c r="F52" s="36">
        <v>13630</v>
      </c>
      <c r="G52" s="36">
        <v>9400</v>
      </c>
      <c r="H52" s="36">
        <v>9400</v>
      </c>
      <c r="I52" s="36">
        <v>9400</v>
      </c>
      <c r="J52" s="36">
        <v>3133.34</v>
      </c>
      <c r="K52" s="6">
        <v>51230</v>
      </c>
      <c r="L52" s="36">
        <f>104596*0.2</f>
        <v>20919.2</v>
      </c>
      <c r="M52" s="36">
        <f>M33*0.2</f>
        <v>4906.8</v>
      </c>
      <c r="N52" s="36">
        <f>6264*0.2</f>
        <v>1252.8000000000002</v>
      </c>
      <c r="O52" s="36"/>
      <c r="P52" s="36">
        <f>15138*0.2</f>
        <v>3027.6000000000004</v>
      </c>
      <c r="Q52" s="36">
        <f t="shared" ref="Q52" si="23">Q33*0.2</f>
        <v>4350</v>
      </c>
      <c r="R52" s="36">
        <f t="shared" ref="R52" si="24">R33*0.2</f>
        <v>2505.6000000000004</v>
      </c>
      <c r="S52" s="36">
        <f t="shared" ref="S52" si="25">S33*0.2</f>
        <v>3654</v>
      </c>
      <c r="T52" s="36"/>
      <c r="U52" s="36"/>
      <c r="V52" s="36"/>
      <c r="W52" s="36"/>
      <c r="X52" s="36"/>
      <c r="Y52" s="36"/>
      <c r="Z52" s="36"/>
      <c r="AA52" s="36"/>
      <c r="AB52" s="36">
        <f>31146*0.2</f>
        <v>6229.2000000000007</v>
      </c>
      <c r="AC52" s="36">
        <f>15660*0.2</f>
        <v>3132</v>
      </c>
      <c r="AD52" s="36">
        <f>6264*0.2</f>
        <v>1252.8000000000002</v>
      </c>
      <c r="AE52" s="6">
        <f t="shared" si="19"/>
        <v>51230</v>
      </c>
    </row>
    <row r="53" spans="3:31" ht="20.100000000000001" customHeight="1" x14ac:dyDescent="0.25">
      <c r="C53" s="25"/>
      <c r="D53" s="35" t="s">
        <v>16</v>
      </c>
      <c r="E53" s="7">
        <f t="shared" ref="E53:AE53" si="26">E40+E44+E48</f>
        <v>66666.66</v>
      </c>
      <c r="F53" s="7">
        <f t="shared" si="26"/>
        <v>145000</v>
      </c>
      <c r="G53" s="7">
        <f t="shared" ref="G53:I53" si="27">G40+G44+G48</f>
        <v>100000</v>
      </c>
      <c r="H53" s="7">
        <f t="shared" si="27"/>
        <v>100000</v>
      </c>
      <c r="I53" s="7">
        <f t="shared" si="27"/>
        <v>100000</v>
      </c>
      <c r="J53" s="7">
        <f t="shared" si="26"/>
        <v>33333.339999999997</v>
      </c>
      <c r="K53" s="7">
        <f t="shared" si="26"/>
        <v>545000</v>
      </c>
      <c r="L53" s="7">
        <f t="shared" si="26"/>
        <v>162896</v>
      </c>
      <c r="M53" s="7">
        <f t="shared" si="26"/>
        <v>24534</v>
      </c>
      <c r="N53" s="7">
        <f>SUM(N49:N52)</f>
        <v>24012</v>
      </c>
      <c r="O53" s="7">
        <f>SUM(O49:O52)</f>
        <v>30102.000000000004</v>
      </c>
      <c r="P53" s="7">
        <f t="shared" ref="P53:AD53" si="28">SUM(P49:P52)</f>
        <v>27318</v>
      </c>
      <c r="Q53" s="7">
        <f t="shared" si="28"/>
        <v>21750</v>
      </c>
      <c r="R53" s="7">
        <f t="shared" si="28"/>
        <v>12528.000000000002</v>
      </c>
      <c r="S53" s="7">
        <f t="shared" si="28"/>
        <v>18270</v>
      </c>
      <c r="T53" s="7">
        <f t="shared" si="28"/>
        <v>11658</v>
      </c>
      <c r="U53" s="7">
        <f t="shared" si="28"/>
        <v>20532.000000000004</v>
      </c>
      <c r="V53" s="7">
        <f t="shared" si="28"/>
        <v>17400</v>
      </c>
      <c r="W53" s="7">
        <f t="shared" si="28"/>
        <v>8700</v>
      </c>
      <c r="X53" s="7">
        <f t="shared" si="28"/>
        <v>17748</v>
      </c>
      <c r="Y53" s="7">
        <f t="shared" si="28"/>
        <v>17922</v>
      </c>
      <c r="Z53" s="7">
        <f t="shared" si="28"/>
        <v>20532.000000000004</v>
      </c>
      <c r="AA53" s="7">
        <f t="shared" si="28"/>
        <v>8700</v>
      </c>
      <c r="AB53" s="7">
        <f t="shared" si="28"/>
        <v>37062</v>
      </c>
      <c r="AC53" s="7">
        <f t="shared" si="28"/>
        <v>36366</v>
      </c>
      <c r="AD53" s="7">
        <f t="shared" si="28"/>
        <v>26970</v>
      </c>
      <c r="AE53" s="7">
        <f t="shared" si="26"/>
        <v>545000</v>
      </c>
    </row>
    <row r="54" spans="3:31" ht="20.100000000000001" customHeight="1" x14ac:dyDescent="0.2">
      <c r="C54" s="25"/>
      <c r="D54" s="29"/>
      <c r="E54" s="30"/>
      <c r="F54" s="70"/>
      <c r="G54" s="70"/>
      <c r="H54" s="70"/>
      <c r="I54" s="70"/>
      <c r="J54" s="70"/>
      <c r="K54" s="70"/>
      <c r="L54" s="63"/>
    </row>
    <row r="55" spans="3:31" x14ac:dyDescent="0.2">
      <c r="D55" s="3" t="s">
        <v>9</v>
      </c>
      <c r="I55" s="81"/>
      <c r="J55" s="81"/>
      <c r="K55" s="81"/>
      <c r="L55" s="81"/>
      <c r="M55" s="81"/>
      <c r="N55" s="81"/>
      <c r="O55" s="82"/>
    </row>
    <row r="56" spans="3:31" x14ac:dyDescent="0.2">
      <c r="D56" s="3" t="s">
        <v>17</v>
      </c>
      <c r="I56" s="83"/>
      <c r="J56" s="83"/>
      <c r="K56" s="83"/>
      <c r="L56" s="83"/>
      <c r="M56" s="83"/>
      <c r="N56" s="83"/>
      <c r="O56" s="84"/>
    </row>
    <row r="57" spans="3:31" x14ac:dyDescent="0.2">
      <c r="D57" s="3" t="s">
        <v>22</v>
      </c>
      <c r="I57" s="83"/>
      <c r="J57" s="83"/>
      <c r="K57" s="83"/>
      <c r="L57" s="83"/>
      <c r="M57" s="83"/>
      <c r="N57" s="83"/>
      <c r="O57" s="83"/>
    </row>
    <row r="58" spans="3:31" x14ac:dyDescent="0.2">
      <c r="D58" s="3"/>
      <c r="I58" s="83"/>
      <c r="J58" s="83"/>
      <c r="K58" s="83"/>
      <c r="L58" s="83"/>
      <c r="M58" s="83"/>
      <c r="N58" s="83"/>
      <c r="O58" s="83"/>
    </row>
    <row r="59" spans="3:31" x14ac:dyDescent="0.2">
      <c r="D59" s="3" t="s">
        <v>27</v>
      </c>
      <c r="I59" s="83"/>
      <c r="J59" s="83"/>
      <c r="K59" s="83"/>
      <c r="L59" s="83"/>
      <c r="M59" s="83"/>
      <c r="N59" s="83"/>
      <c r="O59" s="83"/>
    </row>
    <row r="60" spans="3:31" x14ac:dyDescent="0.2">
      <c r="D60" s="3"/>
    </row>
    <row r="61" spans="3:31" ht="15.75" x14ac:dyDescent="0.25">
      <c r="D61" s="12" t="s">
        <v>49</v>
      </c>
      <c r="H61" s="3" t="s">
        <v>10</v>
      </c>
    </row>
    <row r="62" spans="3:31" ht="17.25" customHeight="1" x14ac:dyDescent="0.2">
      <c r="D62" s="3" t="s">
        <v>79</v>
      </c>
    </row>
    <row r="63" spans="3:31" ht="17.25" customHeight="1" x14ac:dyDescent="0.2">
      <c r="D63" s="10" t="s">
        <v>11</v>
      </c>
    </row>
    <row r="64" spans="3:31" ht="18.75" customHeight="1" x14ac:dyDescent="0.2">
      <c r="D64" s="3" t="s">
        <v>98</v>
      </c>
    </row>
    <row r="65" spans="4:4" x14ac:dyDescent="0.2">
      <c r="D65" s="3"/>
    </row>
  </sheetData>
  <mergeCells count="3">
    <mergeCell ref="D12:E12"/>
    <mergeCell ref="D14:E14"/>
    <mergeCell ref="D16:J16"/>
  </mergeCells>
  <conditionalFormatting sqref="E54">
    <cfRule type="cellIs" dxfId="0" priority="1" stopIfTrue="1" operator="notEqual">
      <formula>0</formula>
    </cfRule>
  </conditionalFormatting>
  <printOptions horizontalCentered="1"/>
  <pageMargins left="0.11811023622047245" right="0.11811023622047245" top="0.19685039370078741" bottom="0.19685039370078741" header="0.27559055118110237" footer="7.874015748031496E-2"/>
  <pageSetup paperSize="9" scale="75" orientation="landscape" cellComments="asDisplayed" r:id="rId1"/>
  <headerFooter alignWithMargins="0">
    <oddFooter>&amp;R&amp;8&amp;P/&amp;N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Priloga 16_Finančni načrt </vt:lpstr>
      <vt:lpstr>'Priloga 16_Finančni načrt 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Administrator</cp:lastModifiedBy>
  <cp:lastPrinted>2016-08-26T05:58:14Z</cp:lastPrinted>
  <dcterms:created xsi:type="dcterms:W3CDTF">2008-01-04T08:08:22Z</dcterms:created>
  <dcterms:modified xsi:type="dcterms:W3CDTF">2016-08-26T09:43:38Z</dcterms:modified>
</cp:coreProperties>
</file>